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75" windowWidth="11415" windowHeight="8235" activeTab="0"/>
  </bookViews>
  <sheets>
    <sheet name="DYKEDIME" sheetId="1" r:id="rId1"/>
  </sheets>
  <definedNames>
    <definedName name="_xlnm.Print_Area" localSheetId="0">'DYKEDIME'!$A$1:$G$52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16" authorId="0">
      <text>
        <r>
          <rPr>
            <sz val="8"/>
            <rFont val="Tahoma"/>
            <family val="0"/>
          </rPr>
          <t>Basis: Page N7, Hydraulics</t>
        </r>
      </text>
    </comment>
  </commentList>
</comments>
</file>

<file path=xl/sharedStrings.xml><?xml version="1.0" encoding="utf-8"?>
<sst xmlns="http://schemas.openxmlformats.org/spreadsheetml/2006/main" count="79" uniqueCount="71">
  <si>
    <t>Containment Program For Small Lateral Aperatures</t>
  </si>
  <si>
    <t>Engineering Formulas, Page N7</t>
  </si>
  <si>
    <t xml:space="preserve"> Case:</t>
  </si>
  <si>
    <t>Demonstration Example</t>
  </si>
  <si>
    <t xml:space="preserve"> Calc dyke dimensions to contain any leak location.</t>
  </si>
  <si>
    <t>Dyke L =</t>
  </si>
  <si>
    <t xml:space="preserve"> Chemical</t>
  </si>
  <si>
    <t>Toluene</t>
  </si>
  <si>
    <t xml:space="preserve"> Tonnes Liq =</t>
  </si>
  <si>
    <t>S</t>
  </si>
  <si>
    <t xml:space="preserve"> Liq Dens =</t>
  </si>
  <si>
    <t>lb/cf</t>
  </si>
  <si>
    <t xml:space="preserve"> Tank Diam =</t>
  </si>
  <si>
    <t>Ft.</t>
  </si>
  <si>
    <t>Ht =</t>
  </si>
  <si>
    <t xml:space="preserve"> Tank Height =</t>
  </si>
  <si>
    <t xml:space="preserve"> Hole Height =</t>
  </si>
  <si>
    <t>Ft. above grade, h</t>
  </si>
  <si>
    <t>H Ab Hole =</t>
  </si>
  <si>
    <t xml:space="preserve"> Liquid Head  =</t>
  </si>
  <si>
    <t>Ft. above grade</t>
  </si>
  <si>
    <t>Hole Ht, h =</t>
  </si>
  <si>
    <t xml:space="preserve"> Ht Ab Hole =</t>
  </si>
  <si>
    <t>Ft. (H)</t>
  </si>
  <si>
    <t xml:space="preserve"> Dist S, ft. =</t>
  </si>
  <si>
    <t>2((H)(h))^0.5</t>
  </si>
  <si>
    <t xml:space="preserve"> Tank Vol =</t>
  </si>
  <si>
    <t>cu.ft</t>
  </si>
  <si>
    <t>slope</t>
  </si>
  <si>
    <t>S =</t>
  </si>
  <si>
    <t xml:space="preserve"> Tons Liq =</t>
  </si>
  <si>
    <t xml:space="preserve"> Cu Ft. Liq =</t>
  </si>
  <si>
    <t xml:space="preserve">cf </t>
  </si>
  <si>
    <t>cu.m.</t>
  </si>
  <si>
    <t>To recovery storage</t>
  </si>
  <si>
    <t xml:space="preserve"> % Full =</t>
  </si>
  <si>
    <t xml:space="preserve"> Dyke Area =</t>
  </si>
  <si>
    <t>m2       L x L =</t>
  </si>
  <si>
    <t>meters</t>
  </si>
  <si>
    <t>ft</t>
  </si>
  <si>
    <t xml:space="preserve"> Tank Area =</t>
  </si>
  <si>
    <t>m2</t>
  </si>
  <si>
    <t xml:space="preserve"> Pool Area =</t>
  </si>
  <si>
    <t>m2 for spill area evaporation.</t>
  </si>
  <si>
    <t xml:space="preserve"> Pool Ht =</t>
  </si>
  <si>
    <t>inches</t>
  </si>
  <si>
    <t xml:space="preserve"> Dyke Height =</t>
  </si>
  <si>
    <t>ft.</t>
  </si>
  <si>
    <t xml:space="preserve"> Dyke L x L =</t>
  </si>
  <si>
    <t>ft. based on square dimensions and vertical, concrete walls.</t>
  </si>
  <si>
    <t xml:space="preserve"> Req'd L =</t>
  </si>
  <si>
    <t>ft. to retain leak within dyke</t>
  </si>
  <si>
    <t xml:space="preserve"> Message =</t>
  </si>
  <si>
    <t xml:space="preserve"> Dutch Guide Basis:</t>
  </si>
  <si>
    <t>Class F2 for Flammable Liquids</t>
  </si>
  <si>
    <t xml:space="preserve"> Tank With Dyke</t>
  </si>
  <si>
    <t>m2 recommended by Dutch Guide.</t>
  </si>
  <si>
    <t>Vol, m3</t>
  </si>
  <si>
    <t>Spill Area, m2</t>
  </si>
  <si>
    <t>&lt; 3000</t>
  </si>
  <si>
    <t>3000 - 10,000</t>
  </si>
  <si>
    <t>V/2</t>
  </si>
  <si>
    <t>&gt; 10,000</t>
  </si>
  <si>
    <t>V/2.5 to Max 10,000</t>
  </si>
  <si>
    <t xml:space="preserve"> Processing Plant</t>
  </si>
  <si>
    <t>&lt;0.05</t>
  </si>
  <si>
    <t>0.05 - 1</t>
  </si>
  <si>
    <t>&gt; 10</t>
  </si>
  <si>
    <t xml:space="preserve"> If actual dyke area is known, enter it as the pool area.</t>
  </si>
  <si>
    <t xml:space="preserve">                S</t>
  </si>
  <si>
    <t xml:space="preserve">      Dia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</si>
</sst>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m/d/yy"/>
    <numFmt numFmtId="169" formatCode="d\-mmm\-yy"/>
    <numFmt numFmtId="170" formatCode="d\-mmm"/>
    <numFmt numFmtId="171" formatCode="m/d/yy\ h:mm"/>
    <numFmt numFmtId="172" formatCode="0.0000"/>
    <numFmt numFmtId="173" formatCode="#,##0.0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Tahoma"/>
      <family val="0"/>
    </font>
    <font>
      <b/>
      <sz val="8"/>
      <name val="Geneva"/>
      <family val="2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right"/>
    </xf>
    <xf numFmtId="4" fontId="0" fillId="0" borderId="0" xfId="15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15" applyBorder="1" applyAlignment="1">
      <alignment horizontal="right"/>
    </xf>
    <xf numFmtId="0" fontId="0" fillId="0" borderId="0" xfId="15" applyNumberFormat="1" applyBorder="1" applyAlignment="1">
      <alignment horizontal="center"/>
    </xf>
    <xf numFmtId="4" fontId="0" fillId="0" borderId="0" xfId="15" applyBorder="1" applyAlignment="1">
      <alignment horizontal="left"/>
    </xf>
    <xf numFmtId="0" fontId="0" fillId="0" borderId="0" xfId="0" applyBorder="1" applyAlignment="1">
      <alignment horizontal="left"/>
    </xf>
    <xf numFmtId="4" fontId="0" fillId="0" borderId="5" xfId="15" applyBorder="1" applyAlignment="1">
      <alignment horizontal="left"/>
    </xf>
    <xf numFmtId="4" fontId="0" fillId="0" borderId="0" xfId="15" applyBorder="1" applyAlignment="1">
      <alignment/>
    </xf>
    <xf numFmtId="3" fontId="0" fillId="0" borderId="0" xfId="0" applyNumberFormat="1" applyBorder="1" applyAlignment="1">
      <alignment horizontal="center"/>
    </xf>
    <xf numFmtId="10" fontId="0" fillId="0" borderId="0" xfId="15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4" fontId="0" fillId="0" borderId="2" xfId="15" applyBorder="1" applyAlignment="1">
      <alignment horizontal="center"/>
    </xf>
    <xf numFmtId="3" fontId="0" fillId="0" borderId="0" xfId="0" applyNumberFormat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4" fontId="1" fillId="2" borderId="0" xfId="15" applyFont="1" applyFill="1" applyBorder="1" applyAlignment="1">
      <alignment horizontal="center"/>
    </xf>
    <xf numFmtId="0" fontId="0" fillId="2" borderId="0" xfId="0" applyFill="1" applyBorder="1" applyAlignment="1">
      <alignment/>
    </xf>
    <xf numFmtId="3" fontId="1" fillId="2" borderId="0" xfId="15" applyNumberFormat="1" applyFont="1" applyFill="1" applyBorder="1" applyAlignment="1">
      <alignment horizontal="center"/>
    </xf>
    <xf numFmtId="0" fontId="0" fillId="3" borderId="0" xfId="0" applyFill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11</xdr:row>
      <xdr:rowOff>0</xdr:rowOff>
    </xdr:from>
    <xdr:to>
      <xdr:col>4</xdr:col>
      <xdr:colOff>685800</xdr:colOff>
      <xdr:row>15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838575" y="1781175"/>
          <a:ext cx="600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85725</xdr:colOff>
      <xdr:row>11</xdr:row>
      <xdr:rowOff>152400</xdr:rowOff>
    </xdr:from>
    <xdr:to>
      <xdr:col>4</xdr:col>
      <xdr:colOff>685800</xdr:colOff>
      <xdr:row>15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3838575" y="1933575"/>
          <a:ext cx="600075" cy="5619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466725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3352800" y="178117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476250</xdr:colOff>
      <xdr:row>12</xdr:row>
      <xdr:rowOff>0</xdr:rowOff>
    </xdr:from>
    <xdr:to>
      <xdr:col>4</xdr:col>
      <xdr:colOff>9525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>
          <a:off x="3362325" y="194310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762000</xdr:colOff>
      <xdr:row>11</xdr:row>
      <xdr:rowOff>0</xdr:rowOff>
    </xdr:from>
    <xdr:to>
      <xdr:col>5</xdr:col>
      <xdr:colOff>381000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4514850" y="178117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771525</xdr:colOff>
      <xdr:row>13</xdr:row>
      <xdr:rowOff>76200</xdr:rowOff>
    </xdr:from>
    <xdr:to>
      <xdr:col>5</xdr:col>
      <xdr:colOff>85725</xdr:colOff>
      <xdr:row>13</xdr:row>
      <xdr:rowOff>76200</xdr:rowOff>
    </xdr:to>
    <xdr:sp>
      <xdr:nvSpPr>
        <xdr:cNvPr id="6" name="Line 12"/>
        <xdr:cNvSpPr>
          <a:spLocks/>
        </xdr:cNvSpPr>
      </xdr:nvSpPr>
      <xdr:spPr>
        <a:xfrm>
          <a:off x="4524375" y="2181225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695325</xdr:colOff>
      <xdr:row>15</xdr:row>
      <xdr:rowOff>76200</xdr:rowOff>
    </xdr:from>
    <xdr:to>
      <xdr:col>4</xdr:col>
      <xdr:colOff>695325</xdr:colOff>
      <xdr:row>16</xdr:row>
      <xdr:rowOff>85725</xdr:rowOff>
    </xdr:to>
    <xdr:sp>
      <xdr:nvSpPr>
        <xdr:cNvPr id="7" name="Line 13"/>
        <xdr:cNvSpPr>
          <a:spLocks/>
        </xdr:cNvSpPr>
      </xdr:nvSpPr>
      <xdr:spPr>
        <a:xfrm>
          <a:off x="4448175" y="2505075"/>
          <a:ext cx="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685800</xdr:colOff>
      <xdr:row>13</xdr:row>
      <xdr:rowOff>85725</xdr:rowOff>
    </xdr:from>
    <xdr:to>
      <xdr:col>5</xdr:col>
      <xdr:colOff>152400</xdr:colOff>
      <xdr:row>15</xdr:row>
      <xdr:rowOff>47625</xdr:rowOff>
    </xdr:to>
    <xdr:sp>
      <xdr:nvSpPr>
        <xdr:cNvPr id="8" name="Arc 14"/>
        <xdr:cNvSpPr>
          <a:spLocks/>
        </xdr:cNvSpPr>
      </xdr:nvSpPr>
      <xdr:spPr>
        <a:xfrm>
          <a:off x="4438650" y="2190750"/>
          <a:ext cx="333375" cy="285750"/>
        </a:xfrm>
        <a:prstGeom prst="arc">
          <a:avLst>
            <a:gd name="adj" fmla="val 2820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152400</xdr:colOff>
      <xdr:row>15</xdr:row>
      <xdr:rowOff>76200</xdr:rowOff>
    </xdr:from>
    <xdr:to>
      <xdr:col>5</xdr:col>
      <xdr:colOff>152400</xdr:colOff>
      <xdr:row>16</xdr:row>
      <xdr:rowOff>95250</xdr:rowOff>
    </xdr:to>
    <xdr:sp>
      <xdr:nvSpPr>
        <xdr:cNvPr id="9" name="Line 15"/>
        <xdr:cNvSpPr>
          <a:spLocks/>
        </xdr:cNvSpPr>
      </xdr:nvSpPr>
      <xdr:spPr>
        <a:xfrm>
          <a:off x="4772025" y="2505075"/>
          <a:ext cx="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695325</xdr:colOff>
      <xdr:row>16</xdr:row>
      <xdr:rowOff>0</xdr:rowOff>
    </xdr:from>
    <xdr:to>
      <xdr:col>5</xdr:col>
      <xdr:colOff>152400</xdr:colOff>
      <xdr:row>16</xdr:row>
      <xdr:rowOff>0</xdr:rowOff>
    </xdr:to>
    <xdr:sp>
      <xdr:nvSpPr>
        <xdr:cNvPr id="10" name="Line 16"/>
        <xdr:cNvSpPr>
          <a:spLocks/>
        </xdr:cNvSpPr>
      </xdr:nvSpPr>
      <xdr:spPr>
        <a:xfrm>
          <a:off x="4448175" y="25908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742950</xdr:colOff>
      <xdr:row>12</xdr:row>
      <xdr:rowOff>0</xdr:rowOff>
    </xdr:from>
    <xdr:to>
      <xdr:col>5</xdr:col>
      <xdr:colOff>142875</xdr:colOff>
      <xdr:row>12</xdr:row>
      <xdr:rowOff>0</xdr:rowOff>
    </xdr:to>
    <xdr:sp>
      <xdr:nvSpPr>
        <xdr:cNvPr id="11" name="Line 17"/>
        <xdr:cNvSpPr>
          <a:spLocks/>
        </xdr:cNvSpPr>
      </xdr:nvSpPr>
      <xdr:spPr>
        <a:xfrm>
          <a:off x="4495800" y="194310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409575</xdr:colOff>
      <xdr:row>6</xdr:row>
      <xdr:rowOff>0</xdr:rowOff>
    </xdr:from>
    <xdr:to>
      <xdr:col>3</xdr:col>
      <xdr:colOff>409575</xdr:colOff>
      <xdr:row>9</xdr:row>
      <xdr:rowOff>123825</xdr:rowOff>
    </xdr:to>
    <xdr:sp>
      <xdr:nvSpPr>
        <xdr:cNvPr id="12" name="Line 18"/>
        <xdr:cNvSpPr>
          <a:spLocks/>
        </xdr:cNvSpPr>
      </xdr:nvSpPr>
      <xdr:spPr>
        <a:xfrm>
          <a:off x="3295650" y="971550"/>
          <a:ext cx="0" cy="609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57150</xdr:colOff>
      <xdr:row>7</xdr:row>
      <xdr:rowOff>123825</xdr:rowOff>
    </xdr:from>
    <xdr:to>
      <xdr:col>4</xdr:col>
      <xdr:colOff>57150</xdr:colOff>
      <xdr:row>9</xdr:row>
      <xdr:rowOff>85725</xdr:rowOff>
    </xdr:to>
    <xdr:sp>
      <xdr:nvSpPr>
        <xdr:cNvPr id="13" name="Line 19"/>
        <xdr:cNvSpPr>
          <a:spLocks/>
        </xdr:cNvSpPr>
      </xdr:nvSpPr>
      <xdr:spPr>
        <a:xfrm>
          <a:off x="3810000" y="1257300"/>
          <a:ext cx="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647700</xdr:colOff>
      <xdr:row>7</xdr:row>
      <xdr:rowOff>104775</xdr:rowOff>
    </xdr:from>
    <xdr:to>
      <xdr:col>4</xdr:col>
      <xdr:colOff>647700</xdr:colOff>
      <xdr:row>9</xdr:row>
      <xdr:rowOff>95250</xdr:rowOff>
    </xdr:to>
    <xdr:sp>
      <xdr:nvSpPr>
        <xdr:cNvPr id="14" name="Line 20"/>
        <xdr:cNvSpPr>
          <a:spLocks/>
        </xdr:cNvSpPr>
      </xdr:nvSpPr>
      <xdr:spPr>
        <a:xfrm>
          <a:off x="4400550" y="1238250"/>
          <a:ext cx="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438150</xdr:colOff>
      <xdr:row>6</xdr:row>
      <xdr:rowOff>28575</xdr:rowOff>
    </xdr:from>
    <xdr:to>
      <xdr:col>5</xdr:col>
      <xdr:colOff>438150</xdr:colOff>
      <xdr:row>9</xdr:row>
      <xdr:rowOff>142875</xdr:rowOff>
    </xdr:to>
    <xdr:sp>
      <xdr:nvSpPr>
        <xdr:cNvPr id="15" name="Line 21"/>
        <xdr:cNvSpPr>
          <a:spLocks/>
        </xdr:cNvSpPr>
      </xdr:nvSpPr>
      <xdr:spPr>
        <a:xfrm>
          <a:off x="5057775" y="1000125"/>
          <a:ext cx="0" cy="600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447675</xdr:colOff>
      <xdr:row>15</xdr:row>
      <xdr:rowOff>47625</xdr:rowOff>
    </xdr:from>
    <xdr:to>
      <xdr:col>5</xdr:col>
      <xdr:colOff>304800</xdr:colOff>
      <xdr:row>15</xdr:row>
      <xdr:rowOff>114300</xdr:rowOff>
    </xdr:to>
    <xdr:sp>
      <xdr:nvSpPr>
        <xdr:cNvPr id="16" name="Rectangle 22"/>
        <xdr:cNvSpPr>
          <a:spLocks/>
        </xdr:cNvSpPr>
      </xdr:nvSpPr>
      <xdr:spPr>
        <a:xfrm>
          <a:off x="3333750" y="2476500"/>
          <a:ext cx="1590675" cy="66675"/>
        </a:xfrm>
        <a:prstGeom prst="rect">
          <a:avLst/>
        </a:prstGeom>
        <a:pattFill prst="pct50">
          <a:fgClr>
            <a:srgbClr val="C0C0C0"/>
          </a:fgClr>
          <a:bgClr>
            <a:srgbClr val="C0C0C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419100</xdr:colOff>
      <xdr:row>14</xdr:row>
      <xdr:rowOff>28575</xdr:rowOff>
    </xdr:from>
    <xdr:to>
      <xdr:col>5</xdr:col>
      <xdr:colOff>504825</xdr:colOff>
      <xdr:row>16</xdr:row>
      <xdr:rowOff>66675</xdr:rowOff>
    </xdr:to>
    <xdr:sp>
      <xdr:nvSpPr>
        <xdr:cNvPr id="17" name="Rectangle 25"/>
        <xdr:cNvSpPr>
          <a:spLocks/>
        </xdr:cNvSpPr>
      </xdr:nvSpPr>
      <xdr:spPr>
        <a:xfrm>
          <a:off x="5038725" y="2295525"/>
          <a:ext cx="85725" cy="361950"/>
        </a:xfrm>
        <a:prstGeom prst="rect">
          <a:avLst/>
        </a:prstGeom>
        <a:pattFill prst="pct50">
          <a:fgClr>
            <a:srgbClr val="C0C0C0"/>
          </a:fgClr>
          <a:bgClr>
            <a:srgbClr val="C0C0C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447675</xdr:colOff>
      <xdr:row>14</xdr:row>
      <xdr:rowOff>28575</xdr:rowOff>
    </xdr:from>
    <xdr:to>
      <xdr:col>3</xdr:col>
      <xdr:colOff>504825</xdr:colOff>
      <xdr:row>15</xdr:row>
      <xdr:rowOff>85725</xdr:rowOff>
    </xdr:to>
    <xdr:sp>
      <xdr:nvSpPr>
        <xdr:cNvPr id="18" name="Rectangle 28"/>
        <xdr:cNvSpPr>
          <a:spLocks/>
        </xdr:cNvSpPr>
      </xdr:nvSpPr>
      <xdr:spPr>
        <a:xfrm>
          <a:off x="3333750" y="2295525"/>
          <a:ext cx="66675" cy="219075"/>
        </a:xfrm>
        <a:prstGeom prst="rect">
          <a:avLst/>
        </a:prstGeom>
        <a:pattFill prst="pct50">
          <a:fgClr>
            <a:srgbClr val="C0C0C0"/>
          </a:fgClr>
          <a:bgClr>
            <a:srgbClr val="C0C0C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409575</xdr:colOff>
      <xdr:row>6</xdr:row>
      <xdr:rowOff>85725</xdr:rowOff>
    </xdr:from>
    <xdr:to>
      <xdr:col>4</xdr:col>
      <xdr:colOff>9525</xdr:colOff>
      <xdr:row>6</xdr:row>
      <xdr:rowOff>85725</xdr:rowOff>
    </xdr:to>
    <xdr:sp>
      <xdr:nvSpPr>
        <xdr:cNvPr id="19" name="Line 30"/>
        <xdr:cNvSpPr>
          <a:spLocks/>
        </xdr:cNvSpPr>
      </xdr:nvSpPr>
      <xdr:spPr>
        <a:xfrm>
          <a:off x="3295650" y="1057275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647700</xdr:colOff>
      <xdr:row>12</xdr:row>
      <xdr:rowOff>0</xdr:rowOff>
    </xdr:from>
    <xdr:to>
      <xdr:col>3</xdr:col>
      <xdr:colOff>647700</xdr:colOff>
      <xdr:row>12</xdr:row>
      <xdr:rowOff>152400</xdr:rowOff>
    </xdr:to>
    <xdr:sp>
      <xdr:nvSpPr>
        <xdr:cNvPr id="20" name="Line 32"/>
        <xdr:cNvSpPr>
          <a:spLocks/>
        </xdr:cNvSpPr>
      </xdr:nvSpPr>
      <xdr:spPr>
        <a:xfrm>
          <a:off x="3533775" y="19431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647700</xdr:colOff>
      <xdr:row>14</xdr:row>
      <xdr:rowOff>9525</xdr:rowOff>
    </xdr:from>
    <xdr:to>
      <xdr:col>3</xdr:col>
      <xdr:colOff>647700</xdr:colOff>
      <xdr:row>15</xdr:row>
      <xdr:rowOff>0</xdr:rowOff>
    </xdr:to>
    <xdr:sp>
      <xdr:nvSpPr>
        <xdr:cNvPr id="21" name="Line 33"/>
        <xdr:cNvSpPr>
          <a:spLocks/>
        </xdr:cNvSpPr>
      </xdr:nvSpPr>
      <xdr:spPr>
        <a:xfrm>
          <a:off x="3533775" y="2276475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85725</xdr:rowOff>
    </xdr:from>
    <xdr:to>
      <xdr:col>4</xdr:col>
      <xdr:colOff>390525</xdr:colOff>
      <xdr:row>11</xdr:row>
      <xdr:rowOff>0</xdr:rowOff>
    </xdr:to>
    <xdr:sp>
      <xdr:nvSpPr>
        <xdr:cNvPr id="22" name="Line 34"/>
        <xdr:cNvSpPr>
          <a:spLocks/>
        </xdr:cNvSpPr>
      </xdr:nvSpPr>
      <xdr:spPr>
        <a:xfrm flipV="1">
          <a:off x="3838575" y="1704975"/>
          <a:ext cx="3048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381000</xdr:colOff>
      <xdr:row>10</xdr:row>
      <xdr:rowOff>85725</xdr:rowOff>
    </xdr:from>
    <xdr:to>
      <xdr:col>4</xdr:col>
      <xdr:colOff>685800</xdr:colOff>
      <xdr:row>11</xdr:row>
      <xdr:rowOff>0</xdr:rowOff>
    </xdr:to>
    <xdr:sp>
      <xdr:nvSpPr>
        <xdr:cNvPr id="23" name="Line 35"/>
        <xdr:cNvSpPr>
          <a:spLocks/>
        </xdr:cNvSpPr>
      </xdr:nvSpPr>
      <xdr:spPr>
        <a:xfrm flipH="1" flipV="1">
          <a:off x="4133850" y="1704975"/>
          <a:ext cx="3048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238125</xdr:colOff>
      <xdr:row>15</xdr:row>
      <xdr:rowOff>47625</xdr:rowOff>
    </xdr:from>
    <xdr:to>
      <xdr:col>5</xdr:col>
      <xdr:colOff>304800</xdr:colOff>
      <xdr:row>16</xdr:row>
      <xdr:rowOff>66675</xdr:rowOff>
    </xdr:to>
    <xdr:sp>
      <xdr:nvSpPr>
        <xdr:cNvPr id="24" name="Rectangle 37"/>
        <xdr:cNvSpPr>
          <a:spLocks/>
        </xdr:cNvSpPr>
      </xdr:nvSpPr>
      <xdr:spPr>
        <a:xfrm>
          <a:off x="4857750" y="2476500"/>
          <a:ext cx="66675" cy="180975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238125</xdr:colOff>
      <xdr:row>16</xdr:row>
      <xdr:rowOff>66675</xdr:rowOff>
    </xdr:from>
    <xdr:to>
      <xdr:col>5</xdr:col>
      <xdr:colOff>504825</xdr:colOff>
      <xdr:row>16</xdr:row>
      <xdr:rowOff>133350</xdr:rowOff>
    </xdr:to>
    <xdr:sp>
      <xdr:nvSpPr>
        <xdr:cNvPr id="25" name="Rectangle 39"/>
        <xdr:cNvSpPr>
          <a:spLocks/>
        </xdr:cNvSpPr>
      </xdr:nvSpPr>
      <xdr:spPr>
        <a:xfrm>
          <a:off x="4857750" y="2657475"/>
          <a:ext cx="266700" cy="66675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361950</xdr:colOff>
      <xdr:row>16</xdr:row>
      <xdr:rowOff>28575</xdr:rowOff>
    </xdr:from>
    <xdr:to>
      <xdr:col>5</xdr:col>
      <xdr:colOff>361950</xdr:colOff>
      <xdr:row>18</xdr:row>
      <xdr:rowOff>0</xdr:rowOff>
    </xdr:to>
    <xdr:sp>
      <xdr:nvSpPr>
        <xdr:cNvPr id="26" name="Line 40"/>
        <xdr:cNvSpPr>
          <a:spLocks/>
        </xdr:cNvSpPr>
      </xdr:nvSpPr>
      <xdr:spPr>
        <a:xfrm>
          <a:off x="4981575" y="2619375"/>
          <a:ext cx="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647700</xdr:colOff>
      <xdr:row>16</xdr:row>
      <xdr:rowOff>76200</xdr:rowOff>
    </xdr:from>
    <xdr:to>
      <xdr:col>4</xdr:col>
      <xdr:colOff>238125</xdr:colOff>
      <xdr:row>17</xdr:row>
      <xdr:rowOff>9525</xdr:rowOff>
    </xdr:to>
    <xdr:sp>
      <xdr:nvSpPr>
        <xdr:cNvPr id="27" name="Line 43"/>
        <xdr:cNvSpPr>
          <a:spLocks/>
        </xdr:cNvSpPr>
      </xdr:nvSpPr>
      <xdr:spPr>
        <a:xfrm>
          <a:off x="3533775" y="2667000"/>
          <a:ext cx="45720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95250</xdr:colOff>
      <xdr:row>6</xdr:row>
      <xdr:rowOff>76200</xdr:rowOff>
    </xdr:from>
    <xdr:to>
      <xdr:col>5</xdr:col>
      <xdr:colOff>419100</xdr:colOff>
      <xdr:row>6</xdr:row>
      <xdr:rowOff>76200</xdr:rowOff>
    </xdr:to>
    <xdr:sp>
      <xdr:nvSpPr>
        <xdr:cNvPr id="28" name="Line 45"/>
        <xdr:cNvSpPr>
          <a:spLocks/>
        </xdr:cNvSpPr>
      </xdr:nvSpPr>
      <xdr:spPr>
        <a:xfrm>
          <a:off x="4714875" y="104775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409575</xdr:colOff>
      <xdr:row>6</xdr:row>
      <xdr:rowOff>85725</xdr:rowOff>
    </xdr:from>
    <xdr:to>
      <xdr:col>3</xdr:col>
      <xdr:colOff>781050</xdr:colOff>
      <xdr:row>6</xdr:row>
      <xdr:rowOff>85725</xdr:rowOff>
    </xdr:to>
    <xdr:sp>
      <xdr:nvSpPr>
        <xdr:cNvPr id="29" name="Line 46"/>
        <xdr:cNvSpPr>
          <a:spLocks/>
        </xdr:cNvSpPr>
      </xdr:nvSpPr>
      <xdr:spPr>
        <a:xfrm flipH="1">
          <a:off x="3295650" y="105727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52</xdr:row>
      <xdr:rowOff>0</xdr:rowOff>
    </xdr:to>
    <xdr:sp>
      <xdr:nvSpPr>
        <xdr:cNvPr id="30" name="Rectangle 49"/>
        <xdr:cNvSpPr>
          <a:spLocks/>
        </xdr:cNvSpPr>
      </xdr:nvSpPr>
      <xdr:spPr>
        <a:xfrm>
          <a:off x="0" y="161925"/>
          <a:ext cx="6353175" cy="8258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31" name="Line 51"/>
        <xdr:cNvSpPr>
          <a:spLocks/>
        </xdr:cNvSpPr>
      </xdr:nvSpPr>
      <xdr:spPr>
        <a:xfrm>
          <a:off x="0" y="647700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2" name="Line 53"/>
        <xdr:cNvSpPr>
          <a:spLocks/>
        </xdr:cNvSpPr>
      </xdr:nvSpPr>
      <xdr:spPr>
        <a:xfrm>
          <a:off x="9525" y="4210050"/>
          <a:ext cx="634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33" name="Line 54"/>
        <xdr:cNvSpPr>
          <a:spLocks/>
        </xdr:cNvSpPr>
      </xdr:nvSpPr>
      <xdr:spPr>
        <a:xfrm>
          <a:off x="0" y="5019675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0</xdr:rowOff>
    </xdr:from>
    <xdr:to>
      <xdr:col>4</xdr:col>
      <xdr:colOff>704850</xdr:colOff>
      <xdr:row>6</xdr:row>
      <xdr:rowOff>0</xdr:rowOff>
    </xdr:to>
    <xdr:sp>
      <xdr:nvSpPr>
        <xdr:cNvPr id="34" name="Rectangle 55"/>
        <xdr:cNvSpPr>
          <a:spLocks/>
        </xdr:cNvSpPr>
      </xdr:nvSpPr>
      <xdr:spPr>
        <a:xfrm>
          <a:off x="3943350" y="809625"/>
          <a:ext cx="5048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190500</xdr:colOff>
      <xdr:row>6</xdr:row>
      <xdr:rowOff>0</xdr:rowOff>
    </xdr:from>
    <xdr:to>
      <xdr:col>4</xdr:col>
      <xdr:colOff>704850</xdr:colOff>
      <xdr:row>6</xdr:row>
      <xdr:rowOff>152400</xdr:rowOff>
    </xdr:to>
    <xdr:sp>
      <xdr:nvSpPr>
        <xdr:cNvPr id="35" name="Rectangle 57"/>
        <xdr:cNvSpPr>
          <a:spLocks/>
        </xdr:cNvSpPr>
      </xdr:nvSpPr>
      <xdr:spPr>
        <a:xfrm>
          <a:off x="3943350" y="971550"/>
          <a:ext cx="5048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66675</xdr:colOff>
      <xdr:row>8</xdr:row>
      <xdr:rowOff>85725</xdr:rowOff>
    </xdr:from>
    <xdr:to>
      <xdr:col>4</xdr:col>
      <xdr:colOff>66675</xdr:colOff>
      <xdr:row>8</xdr:row>
      <xdr:rowOff>85725</xdr:rowOff>
    </xdr:to>
    <xdr:sp>
      <xdr:nvSpPr>
        <xdr:cNvPr id="36" name="Line 60"/>
        <xdr:cNvSpPr>
          <a:spLocks/>
        </xdr:cNvSpPr>
      </xdr:nvSpPr>
      <xdr:spPr>
        <a:xfrm>
          <a:off x="3819525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542925</xdr:colOff>
      <xdr:row>8</xdr:row>
      <xdr:rowOff>76200</xdr:rowOff>
    </xdr:from>
    <xdr:to>
      <xdr:col>4</xdr:col>
      <xdr:colOff>628650</xdr:colOff>
      <xdr:row>8</xdr:row>
      <xdr:rowOff>76200</xdr:rowOff>
    </xdr:to>
    <xdr:sp>
      <xdr:nvSpPr>
        <xdr:cNvPr id="37" name="Line 61"/>
        <xdr:cNvSpPr>
          <a:spLocks/>
        </xdr:cNvSpPr>
      </xdr:nvSpPr>
      <xdr:spPr>
        <a:xfrm>
          <a:off x="4295775" y="13716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657225</xdr:colOff>
      <xdr:row>8</xdr:row>
      <xdr:rowOff>76200</xdr:rowOff>
    </xdr:from>
    <xdr:to>
      <xdr:col>4</xdr:col>
      <xdr:colOff>790575</xdr:colOff>
      <xdr:row>8</xdr:row>
      <xdr:rowOff>76200</xdr:rowOff>
    </xdr:to>
    <xdr:sp>
      <xdr:nvSpPr>
        <xdr:cNvPr id="38" name="Line 62"/>
        <xdr:cNvSpPr>
          <a:spLocks/>
        </xdr:cNvSpPr>
      </xdr:nvSpPr>
      <xdr:spPr>
        <a:xfrm flipH="1">
          <a:off x="4410075" y="13716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209550</xdr:colOff>
      <xdr:row>8</xdr:row>
      <xdr:rowOff>76200</xdr:rowOff>
    </xdr:from>
    <xdr:to>
      <xdr:col>5</xdr:col>
      <xdr:colOff>371475</xdr:colOff>
      <xdr:row>8</xdr:row>
      <xdr:rowOff>76200</xdr:rowOff>
    </xdr:to>
    <xdr:sp>
      <xdr:nvSpPr>
        <xdr:cNvPr id="39" name="Line 63"/>
        <xdr:cNvSpPr>
          <a:spLocks/>
        </xdr:cNvSpPr>
      </xdr:nvSpPr>
      <xdr:spPr>
        <a:xfrm>
          <a:off x="4829175" y="13716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790575</xdr:colOff>
      <xdr:row>8</xdr:row>
      <xdr:rowOff>85725</xdr:rowOff>
    </xdr:from>
    <xdr:to>
      <xdr:col>4</xdr:col>
      <xdr:colOff>57150</xdr:colOff>
      <xdr:row>8</xdr:row>
      <xdr:rowOff>85725</xdr:rowOff>
    </xdr:to>
    <xdr:sp>
      <xdr:nvSpPr>
        <xdr:cNvPr id="40" name="Line 64"/>
        <xdr:cNvSpPr>
          <a:spLocks/>
        </xdr:cNvSpPr>
      </xdr:nvSpPr>
      <xdr:spPr>
        <a:xfrm>
          <a:off x="3676650" y="13811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409575</xdr:colOff>
      <xdr:row>8</xdr:row>
      <xdr:rowOff>76200</xdr:rowOff>
    </xdr:from>
    <xdr:to>
      <xdr:col>3</xdr:col>
      <xdr:colOff>561975</xdr:colOff>
      <xdr:row>8</xdr:row>
      <xdr:rowOff>76200</xdr:rowOff>
    </xdr:to>
    <xdr:sp>
      <xdr:nvSpPr>
        <xdr:cNvPr id="41" name="Line 65"/>
        <xdr:cNvSpPr>
          <a:spLocks/>
        </xdr:cNvSpPr>
      </xdr:nvSpPr>
      <xdr:spPr>
        <a:xfrm flipH="1">
          <a:off x="3295650" y="13716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647700</xdr:colOff>
      <xdr:row>12</xdr:row>
      <xdr:rowOff>0</xdr:rowOff>
    </xdr:from>
    <xdr:to>
      <xdr:col>3</xdr:col>
      <xdr:colOff>647700</xdr:colOff>
      <xdr:row>12</xdr:row>
      <xdr:rowOff>123825</xdr:rowOff>
    </xdr:to>
    <xdr:sp>
      <xdr:nvSpPr>
        <xdr:cNvPr id="42" name="Line 67"/>
        <xdr:cNvSpPr>
          <a:spLocks/>
        </xdr:cNvSpPr>
      </xdr:nvSpPr>
      <xdr:spPr>
        <a:xfrm flipV="1">
          <a:off x="3533775" y="19431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647700</xdr:colOff>
      <xdr:row>14</xdr:row>
      <xdr:rowOff>19050</xdr:rowOff>
    </xdr:from>
    <xdr:to>
      <xdr:col>3</xdr:col>
      <xdr:colOff>647700</xdr:colOff>
      <xdr:row>15</xdr:row>
      <xdr:rowOff>47625</xdr:rowOff>
    </xdr:to>
    <xdr:sp>
      <xdr:nvSpPr>
        <xdr:cNvPr id="43" name="Line 68"/>
        <xdr:cNvSpPr>
          <a:spLocks/>
        </xdr:cNvSpPr>
      </xdr:nvSpPr>
      <xdr:spPr>
        <a:xfrm>
          <a:off x="3533775" y="22860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638175</xdr:colOff>
      <xdr:row>10</xdr:row>
      <xdr:rowOff>47625</xdr:rowOff>
    </xdr:from>
    <xdr:to>
      <xdr:col>3</xdr:col>
      <xdr:colOff>638175</xdr:colOff>
      <xdr:row>11</xdr:row>
      <xdr:rowOff>0</xdr:rowOff>
    </xdr:to>
    <xdr:sp>
      <xdr:nvSpPr>
        <xdr:cNvPr id="44" name="Line 69"/>
        <xdr:cNvSpPr>
          <a:spLocks/>
        </xdr:cNvSpPr>
      </xdr:nvSpPr>
      <xdr:spPr>
        <a:xfrm>
          <a:off x="3524250" y="16668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tabSelected="1" zoomScale="120" zoomScaleNormal="120" workbookViewId="0" topLeftCell="A2">
      <selection activeCell="B5" sqref="B5"/>
    </sheetView>
  </sheetViews>
  <sheetFormatPr defaultColWidth="9.00390625" defaultRowHeight="12.75"/>
  <cols>
    <col min="1" max="1" width="13.375" style="0" customWidth="1"/>
    <col min="2" max="2" width="13.125" style="0" customWidth="1"/>
    <col min="3" max="16384" width="11.375" style="0" customWidth="1"/>
  </cols>
  <sheetData>
    <row r="1" spans="1:5" ht="12.75">
      <c r="A1" t="s">
        <v>0</v>
      </c>
      <c r="E1" t="s">
        <v>1</v>
      </c>
    </row>
    <row r="2" spans="1:7" ht="12.75">
      <c r="A2" s="1"/>
      <c r="B2" s="2"/>
      <c r="C2" s="2"/>
      <c r="D2" s="2"/>
      <c r="E2" s="2"/>
      <c r="F2" s="2"/>
      <c r="G2" s="3"/>
    </row>
    <row r="3" spans="1:7" ht="12.75">
      <c r="A3" s="4" t="s">
        <v>2</v>
      </c>
      <c r="B3" s="30" t="s">
        <v>3</v>
      </c>
      <c r="C3" s="30"/>
      <c r="D3" s="5" t="s">
        <v>4</v>
      </c>
      <c r="E3" s="5"/>
      <c r="F3" s="5"/>
      <c r="G3" s="6"/>
    </row>
    <row r="4" spans="1:7" ht="12.75">
      <c r="A4" s="7"/>
      <c r="B4" s="8"/>
      <c r="C4" s="8"/>
      <c r="D4" s="8"/>
      <c r="E4" s="8"/>
      <c r="F4" s="8"/>
      <c r="G4" s="9"/>
    </row>
    <row r="5" spans="1:7" ht="12.75">
      <c r="A5" s="1"/>
      <c r="B5" s="2"/>
      <c r="C5" s="2"/>
      <c r="D5" s="2"/>
      <c r="E5" s="2"/>
      <c r="F5" s="2"/>
      <c r="G5" s="3"/>
    </row>
    <row r="6" spans="1:7" ht="12.75">
      <c r="A6" s="4"/>
      <c r="B6" s="5"/>
      <c r="C6" s="5"/>
      <c r="D6" s="10" t="s">
        <v>5</v>
      </c>
      <c r="E6" s="11">
        <f>F21</f>
        <v>146.7218364116262</v>
      </c>
      <c r="F6" s="5"/>
      <c r="G6" s="6"/>
    </row>
    <row r="7" spans="1:7" ht="12.75">
      <c r="A7" s="4"/>
      <c r="B7" s="5"/>
      <c r="C7" s="5"/>
      <c r="D7" s="5"/>
      <c r="E7" s="11">
        <f>D10+E10+F10</f>
        <v>144.95208907463478</v>
      </c>
      <c r="F7" s="5"/>
      <c r="G7" s="6"/>
    </row>
    <row r="8" spans="1:7" ht="12.75">
      <c r="A8" s="4" t="s">
        <v>6</v>
      </c>
      <c r="B8" s="27" t="s">
        <v>7</v>
      </c>
      <c r="C8" s="5"/>
      <c r="D8" s="5"/>
      <c r="E8" s="11"/>
      <c r="F8" s="5"/>
      <c r="G8" s="6"/>
    </row>
    <row r="9" spans="1:7" ht="12.75">
      <c r="A9" s="4" t="s">
        <v>8</v>
      </c>
      <c r="B9" s="31">
        <v>4356.907802143911</v>
      </c>
      <c r="C9" s="5"/>
      <c r="D9" s="16" t="s">
        <v>69</v>
      </c>
      <c r="E9" s="16" t="s">
        <v>70</v>
      </c>
      <c r="F9" s="5" t="s">
        <v>9</v>
      </c>
      <c r="G9" s="6"/>
    </row>
    <row r="10" spans="1:7" ht="12.75">
      <c r="A10" s="4" t="s">
        <v>10</v>
      </c>
      <c r="B10" s="28">
        <v>54.4</v>
      </c>
      <c r="C10" s="5" t="s">
        <v>11</v>
      </c>
      <c r="D10" s="13">
        <f>G17</f>
        <v>22.47604453731739</v>
      </c>
      <c r="E10" s="14">
        <f>B11</f>
        <v>100</v>
      </c>
      <c r="F10" s="15">
        <f>G17</f>
        <v>22.47604453731739</v>
      </c>
      <c r="G10" s="6"/>
    </row>
    <row r="11" spans="1:7" ht="12.75">
      <c r="A11" s="4" t="s">
        <v>12</v>
      </c>
      <c r="B11" s="28">
        <v>100</v>
      </c>
      <c r="C11" s="5" t="s">
        <v>13</v>
      </c>
      <c r="D11" s="5"/>
      <c r="E11" s="10" t="s">
        <v>14</v>
      </c>
      <c r="F11" s="16">
        <f>B12</f>
        <v>30</v>
      </c>
      <c r="G11" s="6"/>
    </row>
    <row r="12" spans="1:7" ht="12.75">
      <c r="A12" s="4" t="s">
        <v>15</v>
      </c>
      <c r="B12" s="28">
        <v>30</v>
      </c>
      <c r="C12" s="5" t="s">
        <v>13</v>
      </c>
      <c r="D12" s="13">
        <f>B12-B14</f>
        <v>7.5188050444664825</v>
      </c>
      <c r="E12" s="5"/>
      <c r="F12" s="5"/>
      <c r="G12" s="6"/>
    </row>
    <row r="13" spans="1:7" ht="12.75">
      <c r="A13" s="4" t="s">
        <v>16</v>
      </c>
      <c r="B13" s="28">
        <v>11</v>
      </c>
      <c r="C13" s="5" t="s">
        <v>17</v>
      </c>
      <c r="D13" s="5"/>
      <c r="E13" s="5"/>
      <c r="F13" s="10" t="s">
        <v>18</v>
      </c>
      <c r="G13" s="17">
        <f>B15</f>
        <v>11.481194955533518</v>
      </c>
    </row>
    <row r="14" spans="1:7" ht="12.75">
      <c r="A14" s="4" t="s">
        <v>19</v>
      </c>
      <c r="B14" s="11">
        <f>B20*B12</f>
        <v>22.481194955533518</v>
      </c>
      <c r="C14" s="5" t="s">
        <v>20</v>
      </c>
      <c r="D14" s="18">
        <f>B14</f>
        <v>22.481194955533518</v>
      </c>
      <c r="E14" s="5"/>
      <c r="F14" s="10" t="s">
        <v>21</v>
      </c>
      <c r="G14" s="17">
        <f>B13</f>
        <v>11</v>
      </c>
    </row>
    <row r="15" spans="1:7" ht="12.75">
      <c r="A15" s="4" t="s">
        <v>22</v>
      </c>
      <c r="B15" s="11">
        <f>B14-B13</f>
        <v>11.481194955533518</v>
      </c>
      <c r="C15" s="5" t="s">
        <v>23</v>
      </c>
      <c r="D15" s="5"/>
      <c r="E15" s="5"/>
      <c r="F15" s="5"/>
      <c r="G15" s="17">
        <f>G14+G13</f>
        <v>22.481194955533518</v>
      </c>
    </row>
    <row r="16" spans="1:7" ht="12.75">
      <c r="A16" s="4" t="s">
        <v>24</v>
      </c>
      <c r="B16" s="11">
        <f>2*(B15*B13)^0.5</f>
        <v>22.47604453731739</v>
      </c>
      <c r="C16" s="5" t="s">
        <v>25</v>
      </c>
      <c r="D16" s="10"/>
      <c r="E16" s="5"/>
      <c r="F16" s="5"/>
      <c r="G16" s="6"/>
    </row>
    <row r="17" spans="1:7" ht="12.75">
      <c r="A17" s="4" t="s">
        <v>26</v>
      </c>
      <c r="B17" s="19">
        <f>B11^2*PI()/4*B12</f>
        <v>235619.44901923448</v>
      </c>
      <c r="C17" s="5" t="s">
        <v>27</v>
      </c>
      <c r="D17" s="12" t="s">
        <v>28</v>
      </c>
      <c r="E17" s="10" t="s">
        <v>9</v>
      </c>
      <c r="F17" s="10" t="s">
        <v>29</v>
      </c>
      <c r="G17" s="17">
        <f>B16</f>
        <v>22.47604453731739</v>
      </c>
    </row>
    <row r="18" spans="1:7" ht="12.75">
      <c r="A18" s="4" t="s">
        <v>30</v>
      </c>
      <c r="B18" s="12">
        <f>B9*1000*2.2046/2000</f>
        <v>4802.619470303232</v>
      </c>
      <c r="C18" s="5"/>
      <c r="D18" s="5"/>
      <c r="E18" s="5"/>
      <c r="F18" s="5"/>
      <c r="G18" s="6"/>
    </row>
    <row r="19" spans="1:7" ht="12.75">
      <c r="A19" s="4" t="s">
        <v>31</v>
      </c>
      <c r="B19" s="11">
        <f>B18*2000/B10</f>
        <v>176566.89229056003</v>
      </c>
      <c r="C19" s="5" t="s">
        <v>32</v>
      </c>
      <c r="D19" s="11">
        <f>B19/3.2808^3</f>
        <v>5000</v>
      </c>
      <c r="E19" s="5" t="s">
        <v>33</v>
      </c>
      <c r="F19" s="5" t="s">
        <v>34</v>
      </c>
      <c r="G19" s="6"/>
    </row>
    <row r="20" spans="1:7" ht="12.75">
      <c r="A20" s="4" t="s">
        <v>35</v>
      </c>
      <c r="B20" s="20">
        <f>B19/B17</f>
        <v>0.7493731651844506</v>
      </c>
      <c r="C20" s="5"/>
      <c r="D20" s="11"/>
      <c r="E20" s="5"/>
      <c r="F20" s="5"/>
      <c r="G20" s="6"/>
    </row>
    <row r="21" spans="1:7" ht="12.75">
      <c r="A21" s="4" t="s">
        <v>36</v>
      </c>
      <c r="B21" s="29">
        <v>2000</v>
      </c>
      <c r="C21" s="5" t="s">
        <v>37</v>
      </c>
      <c r="D21" s="11">
        <f>B21^0.5</f>
        <v>44.721359549995796</v>
      </c>
      <c r="E21" s="5" t="s">
        <v>38</v>
      </c>
      <c r="F21" s="11">
        <f>D21*3.2808</f>
        <v>146.7218364116262</v>
      </c>
      <c r="G21" s="6" t="s">
        <v>39</v>
      </c>
    </row>
    <row r="22" spans="1:7" ht="12.75">
      <c r="A22" s="4" t="s">
        <v>40</v>
      </c>
      <c r="B22" s="11">
        <f>PI()*B11^2/4/3.2808^2</f>
        <v>729.6765155253602</v>
      </c>
      <c r="C22" s="5" t="s">
        <v>41</v>
      </c>
      <c r="D22" s="5"/>
      <c r="E22" s="5"/>
      <c r="F22" s="5"/>
      <c r="G22" s="6"/>
    </row>
    <row r="23" spans="1:7" ht="12.75">
      <c r="A23" s="4" t="s">
        <v>42</v>
      </c>
      <c r="B23" s="21">
        <f>B21-B22</f>
        <v>1270.3234844746398</v>
      </c>
      <c r="C23" s="5" t="s">
        <v>43</v>
      </c>
      <c r="D23" s="11"/>
      <c r="E23" s="5"/>
      <c r="F23" s="11"/>
      <c r="G23" s="6"/>
    </row>
    <row r="24" spans="1:7" ht="12.75">
      <c r="A24" s="4" t="s">
        <v>44</v>
      </c>
      <c r="B24" s="22">
        <f>D19/B21</f>
        <v>2.5</v>
      </c>
      <c r="C24" s="5" t="s">
        <v>38</v>
      </c>
      <c r="D24" s="11">
        <f>B24*3.2808</f>
        <v>8.202</v>
      </c>
      <c r="E24" s="5" t="s">
        <v>39</v>
      </c>
      <c r="F24" s="11">
        <f>D24*12</f>
        <v>98.424</v>
      </c>
      <c r="G24" s="6" t="s">
        <v>45</v>
      </c>
    </row>
    <row r="25" spans="1:7" ht="12.75">
      <c r="A25" s="4" t="s">
        <v>46</v>
      </c>
      <c r="B25" s="11">
        <f>2*B24</f>
        <v>5</v>
      </c>
      <c r="C25" s="5" t="s">
        <v>38</v>
      </c>
      <c r="D25" s="11">
        <f>B25*3.2808</f>
        <v>16.404</v>
      </c>
      <c r="E25" s="5" t="s">
        <v>47</v>
      </c>
      <c r="F25" s="11">
        <f>D25*12</f>
        <v>196.848</v>
      </c>
      <c r="G25" s="6" t="s">
        <v>45</v>
      </c>
    </row>
    <row r="26" spans="1:7" ht="12.75">
      <c r="A26" s="4"/>
      <c r="B26" s="11"/>
      <c r="C26" s="5"/>
      <c r="D26" s="11"/>
      <c r="E26" s="5"/>
      <c r="F26" s="11"/>
      <c r="G26" s="6"/>
    </row>
    <row r="27" spans="1:7" ht="12.75">
      <c r="A27" s="1"/>
      <c r="B27" s="24"/>
      <c r="C27" s="2"/>
      <c r="D27" s="25"/>
      <c r="E27" s="2"/>
      <c r="F27" s="25"/>
      <c r="G27" s="3"/>
    </row>
    <row r="28" spans="1:7" ht="12.75">
      <c r="A28" s="4" t="s">
        <v>48</v>
      </c>
      <c r="B28" s="11">
        <f>F21</f>
        <v>146.7218364116262</v>
      </c>
      <c r="C28" s="5" t="s">
        <v>49</v>
      </c>
      <c r="D28" s="11"/>
      <c r="E28" s="5"/>
      <c r="F28" s="11"/>
      <c r="G28" s="6"/>
    </row>
    <row r="29" spans="1:7" ht="12.75">
      <c r="A29" s="4" t="s">
        <v>50</v>
      </c>
      <c r="B29" s="11">
        <f>E7</f>
        <v>144.95208907463478</v>
      </c>
      <c r="C29" s="5" t="s">
        <v>51</v>
      </c>
      <c r="D29" s="11"/>
      <c r="E29" s="5"/>
      <c r="F29" s="11"/>
      <c r="G29" s="6"/>
    </row>
    <row r="30" spans="1:7" ht="12.75">
      <c r="A30" s="4" t="s">
        <v>52</v>
      </c>
      <c r="B30" s="32" t="str">
        <f>IF(E6&gt;E7,"Req'd L &lt; Dyke L and Leak Should Stay Within Dyke","Req'd L &gt; Dyke L and Leak Could Spill Outside Dyke")</f>
        <v>Req'd L &lt; Dyke L and Leak Should Stay Within Dyke</v>
      </c>
      <c r="C30" s="32"/>
      <c r="D30" s="32"/>
      <c r="E30" s="32"/>
      <c r="F30" s="32"/>
      <c r="G30" s="6"/>
    </row>
    <row r="31" spans="1:7" ht="12.75">
      <c r="A31" s="7"/>
      <c r="B31" s="8"/>
      <c r="C31" s="8"/>
      <c r="D31" s="8"/>
      <c r="E31" s="8"/>
      <c r="F31" s="8"/>
      <c r="G31" s="9"/>
    </row>
    <row r="32" spans="1:7" ht="12.75">
      <c r="A32" s="1"/>
      <c r="B32" s="2"/>
      <c r="C32" s="2"/>
      <c r="D32" s="2"/>
      <c r="E32" s="2"/>
      <c r="F32" s="2"/>
      <c r="G32" s="3"/>
    </row>
    <row r="33" spans="1:7" ht="12.75">
      <c r="A33" s="4" t="s">
        <v>53</v>
      </c>
      <c r="B33" s="5"/>
      <c r="C33" s="5" t="s">
        <v>54</v>
      </c>
      <c r="D33" s="5"/>
      <c r="E33" s="5"/>
      <c r="F33" s="5"/>
      <c r="G33" s="6"/>
    </row>
    <row r="34" spans="1:7" ht="12.75">
      <c r="A34" s="4"/>
      <c r="B34" s="5"/>
      <c r="C34" s="5"/>
      <c r="D34" s="5"/>
      <c r="E34" s="5"/>
      <c r="F34" s="5"/>
      <c r="G34" s="6"/>
    </row>
    <row r="35" spans="1:7" ht="12.75">
      <c r="A35" s="4" t="s">
        <v>55</v>
      </c>
      <c r="B35" s="5"/>
      <c r="C35" s="19">
        <f>IF(D19&lt;3000,1500,IF(AND(D19&gt;3000,D19&lt;10000),D19/2,D19/2.5))</f>
        <v>2500</v>
      </c>
      <c r="D35" s="5" t="s">
        <v>56</v>
      </c>
      <c r="E35" s="5"/>
      <c r="F35" s="5"/>
      <c r="G35" s="6"/>
    </row>
    <row r="36" spans="1:7" ht="12.75">
      <c r="A36" s="4"/>
      <c r="B36" s="5"/>
      <c r="C36" s="5"/>
      <c r="D36" s="5"/>
      <c r="E36" s="5"/>
      <c r="F36" s="5"/>
      <c r="G36" s="6"/>
    </row>
    <row r="37" spans="1:7" ht="12.75">
      <c r="A37" s="4"/>
      <c r="B37" s="12" t="s">
        <v>57</v>
      </c>
      <c r="C37" s="5"/>
      <c r="D37" s="5" t="s">
        <v>58</v>
      </c>
      <c r="E37" s="5"/>
      <c r="F37" s="5"/>
      <c r="G37" s="6"/>
    </row>
    <row r="38" spans="1:7" ht="12.75">
      <c r="A38" s="4"/>
      <c r="B38" s="12" t="s">
        <v>59</v>
      </c>
      <c r="C38" s="5"/>
      <c r="D38" s="12">
        <v>1500</v>
      </c>
      <c r="E38" s="5"/>
      <c r="F38" s="26"/>
      <c r="G38" s="6"/>
    </row>
    <row r="39" spans="1:7" ht="12.75">
      <c r="A39" s="4"/>
      <c r="B39" s="12" t="s">
        <v>60</v>
      </c>
      <c r="C39" s="5"/>
      <c r="D39" s="12" t="s">
        <v>61</v>
      </c>
      <c r="E39" s="5"/>
      <c r="F39" s="5"/>
      <c r="G39" s="6"/>
    </row>
    <row r="40" spans="1:7" ht="12.75">
      <c r="A40" s="4"/>
      <c r="B40" s="12" t="s">
        <v>62</v>
      </c>
      <c r="C40" s="5"/>
      <c r="D40" s="5" t="s">
        <v>63</v>
      </c>
      <c r="E40" s="5"/>
      <c r="F40" s="5"/>
      <c r="G40" s="6"/>
    </row>
    <row r="41" spans="1:7" ht="12.75">
      <c r="A41" s="4"/>
      <c r="B41" s="5"/>
      <c r="C41" s="5"/>
      <c r="D41" s="5"/>
      <c r="E41" s="5"/>
      <c r="F41" s="5"/>
      <c r="G41" s="6"/>
    </row>
    <row r="42" spans="1:7" ht="12.75">
      <c r="A42" s="4"/>
      <c r="B42" s="5"/>
      <c r="C42" s="5"/>
      <c r="D42" s="5"/>
      <c r="E42" s="5"/>
      <c r="F42" s="5"/>
      <c r="G42" s="6"/>
    </row>
    <row r="43" spans="1:7" ht="12.75">
      <c r="A43" s="4" t="s">
        <v>64</v>
      </c>
      <c r="B43" s="5"/>
      <c r="C43" s="5"/>
      <c r="D43" s="5"/>
      <c r="E43" s="5"/>
      <c r="F43" s="5"/>
      <c r="G43" s="6"/>
    </row>
    <row r="44" spans="1:7" ht="12.75">
      <c r="A44" s="4"/>
      <c r="B44" s="5"/>
      <c r="C44" s="5"/>
      <c r="D44" s="5"/>
      <c r="E44" s="5"/>
      <c r="F44" s="5"/>
      <c r="G44" s="6"/>
    </row>
    <row r="45" spans="1:7" ht="12.75">
      <c r="A45" s="4"/>
      <c r="B45" s="12" t="s">
        <v>57</v>
      </c>
      <c r="C45" s="5"/>
      <c r="D45" s="5" t="s">
        <v>58</v>
      </c>
      <c r="E45" s="5"/>
      <c r="F45" s="5"/>
      <c r="G45" s="6"/>
    </row>
    <row r="46" spans="1:7" ht="12.75">
      <c r="A46" s="4"/>
      <c r="B46" s="12" t="s">
        <v>65</v>
      </c>
      <c r="C46" s="5"/>
      <c r="D46" s="5">
        <v>10</v>
      </c>
      <c r="E46" s="5"/>
      <c r="F46" s="5"/>
      <c r="G46" s="6"/>
    </row>
    <row r="47" spans="1:7" ht="12.75">
      <c r="A47" s="4"/>
      <c r="B47" s="12" t="s">
        <v>66</v>
      </c>
      <c r="C47" s="5"/>
      <c r="D47" s="5">
        <v>50</v>
      </c>
      <c r="E47" s="5"/>
      <c r="F47" s="5"/>
      <c r="G47" s="6"/>
    </row>
    <row r="48" spans="1:7" ht="12.75">
      <c r="A48" s="4"/>
      <c r="B48" s="23" t="str">
        <f>"1 - 10"</f>
        <v>1 - 10</v>
      </c>
      <c r="C48" s="5"/>
      <c r="D48" s="5">
        <v>250</v>
      </c>
      <c r="E48" s="5"/>
      <c r="F48" s="5"/>
      <c r="G48" s="6"/>
    </row>
    <row r="49" spans="1:7" ht="12.75">
      <c r="A49" s="4"/>
      <c r="B49" s="12" t="s">
        <v>67</v>
      </c>
      <c r="C49" s="5"/>
      <c r="D49" s="5">
        <v>1500</v>
      </c>
      <c r="E49" s="5"/>
      <c r="F49" s="5"/>
      <c r="G49" s="6"/>
    </row>
    <row r="50" spans="1:7" ht="12.75">
      <c r="A50" s="4"/>
      <c r="B50" s="5"/>
      <c r="C50" s="5"/>
      <c r="D50" s="5"/>
      <c r="E50" s="5"/>
      <c r="F50" s="5"/>
      <c r="G50" s="6"/>
    </row>
    <row r="51" spans="1:7" ht="12.75">
      <c r="A51" s="4" t="s">
        <v>68</v>
      </c>
      <c r="B51" s="5"/>
      <c r="C51" s="5"/>
      <c r="D51" s="5"/>
      <c r="E51" s="5"/>
      <c r="F51" s="5"/>
      <c r="G51" s="6"/>
    </row>
    <row r="52" spans="1:7" ht="12.75">
      <c r="A52" s="7"/>
      <c r="B52" s="8"/>
      <c r="C52" s="8"/>
      <c r="D52" s="8"/>
      <c r="E52" s="8"/>
      <c r="F52" s="8"/>
      <c r="G52" s="9"/>
    </row>
  </sheetData>
  <printOptions/>
  <pageMargins left="1.5" right="0.75" top="1" bottom="1" header="0.5" footer="0.5"/>
  <pageSetup horizontalDpi="300" verticalDpi="300" orientation="portrait" scale="90" r:id="rId4"/>
  <headerFooter alignWithMargins="0">
    <oddHeader>&amp;LDyke Dimensions To Retain Spill From Hole&amp;R&amp;D</oddHeader>
    <oddFooter>&amp;LR.A. Hawrelak&amp;C&amp;T&amp;R&amp;f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PERCS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Hawrelak</dc:creator>
  <cp:keywords/>
  <dc:description/>
  <cp:lastModifiedBy>Dick Hawrelak</cp:lastModifiedBy>
  <cp:lastPrinted>1998-01-26T22:38:32Z</cp:lastPrinted>
  <dcterms:created xsi:type="dcterms:W3CDTF">1996-11-16T21:52:01Z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